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\Desktop\"/>
    </mc:Choice>
  </mc:AlternateContent>
  <xr:revisionPtr revIDLastSave="0" documentId="8_{EAD40774-EB7B-4DBF-A429-AA4258A17CD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inal Budget - City of Starke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93" i="1"/>
  <c r="D76" i="1"/>
  <c r="D75" i="1" l="1"/>
  <c r="D87" i="1"/>
  <c r="D86" i="1"/>
  <c r="D105" i="1"/>
  <c r="D104" i="1"/>
  <c r="D78" i="1"/>
  <c r="D79" i="1"/>
  <c r="D74" i="1"/>
  <c r="D73" i="1"/>
  <c r="D83" i="1"/>
  <c r="D82" i="1"/>
  <c r="D70" i="1"/>
  <c r="D60" i="1"/>
  <c r="D56" i="1"/>
  <c r="D34" i="1"/>
  <c r="J96" i="1"/>
  <c r="J95" i="1"/>
  <c r="J108" i="1"/>
  <c r="J94" i="1"/>
  <c r="J90" i="1"/>
  <c r="J89" i="1"/>
  <c r="J92" i="1"/>
  <c r="J91" i="1"/>
  <c r="J98" i="1"/>
  <c r="J97" i="1"/>
  <c r="J60" i="1"/>
  <c r="J45" i="1"/>
  <c r="J44" i="1"/>
  <c r="J52" i="1"/>
  <c r="J42" i="1"/>
  <c r="L110" i="1" l="1"/>
  <c r="L114" i="1" s="1"/>
  <c r="J110" i="1"/>
  <c r="H110" i="1"/>
  <c r="H114" i="1" s="1"/>
  <c r="F110" i="1"/>
  <c r="D110" i="1"/>
  <c r="L63" i="1"/>
  <c r="L65" i="1" s="1"/>
  <c r="J63" i="1"/>
  <c r="J65" i="1" s="1"/>
  <c r="H63" i="1"/>
  <c r="H65" i="1" s="1"/>
  <c r="F63" i="1"/>
  <c r="F65" i="1" s="1"/>
  <c r="D63" i="1"/>
  <c r="D65" i="1" s="1"/>
  <c r="D112" i="1" l="1"/>
  <c r="D114" i="1" s="1"/>
  <c r="F112" i="1"/>
  <c r="F114" i="1" s="1"/>
  <c r="J112" i="1"/>
  <c r="J114" i="1" s="1"/>
</calcChain>
</file>

<file path=xl/sharedStrings.xml><?xml version="1.0" encoding="utf-8"?>
<sst xmlns="http://schemas.openxmlformats.org/spreadsheetml/2006/main" count="137" uniqueCount="116">
  <si>
    <t>REVENUES:</t>
  </si>
  <si>
    <t>Ad Valorem Taxes</t>
  </si>
  <si>
    <t>General</t>
  </si>
  <si>
    <t xml:space="preserve">Special </t>
  </si>
  <si>
    <t>Revenue</t>
  </si>
  <si>
    <t>Local Option Taxes</t>
  </si>
  <si>
    <t>Enterprise</t>
  </si>
  <si>
    <t>Component</t>
  </si>
  <si>
    <t>Discretionary Sales Surtaxes</t>
  </si>
  <si>
    <t xml:space="preserve">Utility Service Tax - Electricity </t>
  </si>
  <si>
    <t>Utility Service Tax - Gas</t>
  </si>
  <si>
    <t>Communications Service Tax (Chapter 202)</t>
  </si>
  <si>
    <t>Franchise Fee - Electricity</t>
  </si>
  <si>
    <t>Franchise Fee - Solid Waste</t>
  </si>
  <si>
    <t>Impact Fees - Culture and Recreation</t>
  </si>
  <si>
    <t>Impact Fees - Public Safety</t>
  </si>
  <si>
    <t>Impact Fees - Transportation</t>
  </si>
  <si>
    <t>Impact Fees - Economic Environment</t>
  </si>
  <si>
    <t>Other Permits, Fees &amp; Special Assessments</t>
  </si>
  <si>
    <t xml:space="preserve">Federal Grant - Public Safety </t>
  </si>
  <si>
    <t>Federal Grant - Economic Environment</t>
  </si>
  <si>
    <t>State Grant - Sewer/Wastewater</t>
  </si>
  <si>
    <t>State Grant - Culture and Recreation</t>
  </si>
  <si>
    <t>State Revenue Sharing - Mobile Home Licenses</t>
  </si>
  <si>
    <t>State Revenue Sharing - Local Gov't Half Cent Sales Tax</t>
  </si>
  <si>
    <t>State Revenue Sharing - Alcoholic Beverages Licenses</t>
  </si>
  <si>
    <t>State Revenue Sharing - Proceeds</t>
  </si>
  <si>
    <t xml:space="preserve">State Revenue Sharing - Other Transportation </t>
  </si>
  <si>
    <t>Service Charge - Fire Protection</t>
  </si>
  <si>
    <t>Service Charge - Electricity Utility</t>
  </si>
  <si>
    <t>Service Charge - Gas Utility</t>
  </si>
  <si>
    <t>Service Charge - Water Utility</t>
  </si>
  <si>
    <t>Service Charge - Sewer/Wastewater Utility</t>
  </si>
  <si>
    <t>Service Charge - Parks and Recreation</t>
  </si>
  <si>
    <t>Other Charges for Services</t>
  </si>
  <si>
    <t>Fines - Local Ordinance Violation</t>
  </si>
  <si>
    <t>Sale of Contraband Property Seized by Law Enforcement</t>
  </si>
  <si>
    <t>Interest</t>
  </si>
  <si>
    <t>Gain (Loss) on Sale of Investments</t>
  </si>
  <si>
    <t>Rents and Royalties</t>
  </si>
  <si>
    <t>Disposition of Fixed Assets</t>
  </si>
  <si>
    <t>Sale of Surplus Materials and Scrap</t>
  </si>
  <si>
    <t>Contributions and Donations</t>
  </si>
  <si>
    <t>Other Miscellaneous Revenues</t>
  </si>
  <si>
    <t>$</t>
  </si>
  <si>
    <t>Federal Grant - Other</t>
  </si>
  <si>
    <t>TOTAL REVENUES</t>
  </si>
  <si>
    <t>Legislative - Personal Services</t>
  </si>
  <si>
    <t>Executive - Personal Services</t>
  </si>
  <si>
    <t>Legal Counsel - Operating Expenses</t>
  </si>
  <si>
    <t>Comprehensive Planning - Operating Expenses</t>
  </si>
  <si>
    <t>Other General Governmental Services - Personal Services</t>
  </si>
  <si>
    <t>Other General Governmental Services - Operating Expenses</t>
  </si>
  <si>
    <t>Other General Governmental Services - Capital Outlay</t>
  </si>
  <si>
    <t>Law Enforcement - Personal Services</t>
  </si>
  <si>
    <t>Law Enforcement - Operating Expenses</t>
  </si>
  <si>
    <t>Fire Control - Personal Services</t>
  </si>
  <si>
    <t>Fire Control - Operating Expenses</t>
  </si>
  <si>
    <t>Fire Control - Capital Outlay</t>
  </si>
  <si>
    <t>Fire Control - Debt Service</t>
  </si>
  <si>
    <t>Other Public Safety - Personal Services</t>
  </si>
  <si>
    <t>Other Public Safety - Operating Expenses</t>
  </si>
  <si>
    <t>Electric Utility Services - Personal Services</t>
  </si>
  <si>
    <t>Electric Utility Services - Operating Expenses</t>
  </si>
  <si>
    <t>Gas Utility Services - Personal Services</t>
  </si>
  <si>
    <t>Gas Utility Services - Operating Expenses</t>
  </si>
  <si>
    <t>Water Utility Services - Personal Services</t>
  </si>
  <si>
    <t>Water Utility Services - Operating Expenses</t>
  </si>
  <si>
    <t>Sewer/Wastewater Utility Services - Personal Services</t>
  </si>
  <si>
    <t>Sewer/Wastewater Utility Services - Operating Expenses</t>
  </si>
  <si>
    <t>Other Physical Environment - Operating Expenses</t>
  </si>
  <si>
    <t>Road and Street Facilities - Personal Services</t>
  </si>
  <si>
    <t>Other Physical Environment - Personal Services</t>
  </si>
  <si>
    <t>Road and Street Facilities - Operating Expenses</t>
  </si>
  <si>
    <t>Road and Street Facilities - Capital Outlay</t>
  </si>
  <si>
    <t>Road and Street Facilities - Debt Service</t>
  </si>
  <si>
    <t>Other Economic Environment - Operating Expenses</t>
  </si>
  <si>
    <t>Parks and Recreation - Personal Services</t>
  </si>
  <si>
    <t>Parks and Recreation - Operating Expenses</t>
  </si>
  <si>
    <t>Parks and Recreation - Capital Outlay</t>
  </si>
  <si>
    <t>Transfers Out</t>
  </si>
  <si>
    <t>Interest Expense</t>
  </si>
  <si>
    <t>Transfers In</t>
  </si>
  <si>
    <t>TOTAL EXPENDITURES</t>
  </si>
  <si>
    <t>BUDGET RESERVES</t>
  </si>
  <si>
    <t>Judgment and Fines - Other Court Ordered</t>
  </si>
  <si>
    <t>Other Judgments, Fines &amp; Forfeits</t>
  </si>
  <si>
    <t>Financial &amp; Administrative - Personal Services</t>
  </si>
  <si>
    <t>Financial &amp; Administrative - Operating Expenses</t>
  </si>
  <si>
    <t>Local Business Tax (Occ. Licenses)</t>
  </si>
  <si>
    <t>State Grant - Other</t>
  </si>
  <si>
    <t>Grant - Other Local Units</t>
  </si>
  <si>
    <t>BUDGETED RESERVE CARRYFORWARD</t>
  </si>
  <si>
    <t>EXPENDITURES/EXPENSES:</t>
  </si>
  <si>
    <t>TOTAL REVENUES AND CARRYFORWARD</t>
  </si>
  <si>
    <t>TOTAL EXPENDITURES/EXPENSES AND RESERVES</t>
  </si>
  <si>
    <t>Unit</t>
  </si>
  <si>
    <t>Fund</t>
  </si>
  <si>
    <t>TTF</t>
  </si>
  <si>
    <t>IMPACT</t>
  </si>
  <si>
    <t>USRF</t>
  </si>
  <si>
    <t>CRA</t>
  </si>
  <si>
    <t>CITY OF STARKE</t>
  </si>
  <si>
    <t>Starke CRA - Operating Expenses</t>
  </si>
  <si>
    <t>Franchise Fee - Communications</t>
  </si>
  <si>
    <t>Cash Carryforward</t>
  </si>
  <si>
    <t>Loan Proceeds</t>
  </si>
  <si>
    <t>Comprehensive Planning - Personal Services</t>
  </si>
  <si>
    <t>MILLAGE PER $ 1,000</t>
  </si>
  <si>
    <t>THE TENTATIVE, ADOPTED, AND/OR FINAL BUDGETS ARE ON FILE IN THE OFFICE OF THE ABOVE-MENTIONED TAXING AUTHORITY AS A PUBLIC RECORD.</t>
  </si>
  <si>
    <t>Law Enforcement - Debt Service</t>
  </si>
  <si>
    <t>FISCAL YEAR 2018-2019</t>
  </si>
  <si>
    <t>Law Enforcement - Capital Outlay</t>
  </si>
  <si>
    <t>BUDGET SUMMARY</t>
  </si>
  <si>
    <t xml:space="preserve">THE PROPOSED OPERATING BUDGET EXPENDITURES OF THE CITY OF STARKE </t>
  </si>
  <si>
    <r>
      <t xml:space="preserve"> </t>
    </r>
    <r>
      <rPr>
        <b/>
        <sz val="12"/>
        <rFont val="Arial"/>
        <family val="2"/>
      </rPr>
      <t xml:space="preserve">ARE 1.4% MORE THAN LAST YEAR'S TOTAL OPERATING EXPENDITURES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</si>
</sst>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" xfId="1" applyNumberFormat="1" applyFont="1" applyBorder="1"/>
    <xf numFmtId="0" fontId="6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top"/>
    </xf>
    <xf numFmtId="0" fontId="0" fillId="0" borderId="11" xfId="0" applyBorder="1"/>
    <xf numFmtId="0" fontId="3" fillId="0" borderId="12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164" fontId="3" fillId="0" borderId="13" xfId="1" applyNumberFormat="1" applyFont="1" applyBorder="1"/>
    <xf numFmtId="0" fontId="8" fillId="0" borderId="12" xfId="0" applyFont="1" applyBorder="1"/>
    <xf numFmtId="0" fontId="0" fillId="0" borderId="13" xfId="0" applyBorder="1"/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/>
    <xf numFmtId="0" fontId="2" fillId="0" borderId="9" xfId="0" applyFont="1" applyBorder="1"/>
    <xf numFmtId="0" fontId="0" fillId="0" borderId="10" xfId="0" applyBorder="1"/>
    <xf numFmtId="164" fontId="0" fillId="0" borderId="0" xfId="1" applyNumberFormat="1" applyFont="1" applyBorder="1"/>
    <xf numFmtId="164" fontId="0" fillId="0" borderId="10" xfId="1" applyNumberFormat="1" applyFont="1" applyBorder="1"/>
    <xf numFmtId="0" fontId="3" fillId="0" borderId="9" xfId="0" applyFont="1" applyBorder="1"/>
    <xf numFmtId="164" fontId="3" fillId="0" borderId="14" xfId="0" applyNumberFormat="1" applyFont="1" applyBorder="1"/>
    <xf numFmtId="0" fontId="3" fillId="0" borderId="10" xfId="0" applyFont="1" applyBorder="1"/>
    <xf numFmtId="164" fontId="3" fillId="0" borderId="15" xfId="0" applyNumberFormat="1" applyFont="1" applyBorder="1"/>
    <xf numFmtId="164" fontId="3" fillId="0" borderId="0" xfId="1" applyNumberFormat="1" applyFont="1" applyBorder="1"/>
    <xf numFmtId="164" fontId="3" fillId="0" borderId="10" xfId="1" applyNumberFormat="1" applyFont="1" applyBorder="1"/>
    <xf numFmtId="164" fontId="3" fillId="0" borderId="14" xfId="1" applyNumberFormat="1" applyFont="1" applyBorder="1"/>
    <xf numFmtId="0" fontId="0" fillId="0" borderId="7" xfId="0" applyBorder="1" applyAlignment="1">
      <alignment horizontal="left"/>
    </xf>
    <xf numFmtId="164" fontId="3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0" fillId="0" borderId="0" xfId="0" applyFill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7"/>
  <sheetViews>
    <sheetView tabSelected="1" zoomScaleNormal="100" workbookViewId="0">
      <selection activeCell="B9" sqref="B9"/>
    </sheetView>
  </sheetViews>
  <sheetFormatPr defaultRowHeight="15" x14ac:dyDescent="0.25"/>
  <cols>
    <col min="1" max="1" width="2.42578125" customWidth="1"/>
    <col min="2" max="2" width="55.140625" bestFit="1" customWidth="1"/>
    <col min="3" max="3" width="1.7109375" customWidth="1"/>
    <col min="4" max="4" width="11.5703125" bestFit="1" customWidth="1"/>
    <col min="5" max="5" width="1.7109375" customWidth="1"/>
    <col min="6" max="6" width="10.7109375" customWidth="1"/>
    <col min="7" max="7" width="1.7109375" customWidth="1"/>
    <col min="8" max="8" width="10.7109375" hidden="1" customWidth="1"/>
    <col min="9" max="9" width="1.7109375" hidden="1" customWidth="1"/>
    <col min="10" max="10" width="15" bestFit="1" customWidth="1"/>
    <col min="11" max="11" width="1.7109375" customWidth="1"/>
    <col min="12" max="12" width="10.85546875" customWidth="1"/>
    <col min="14" max="14" width="11.5703125" bestFit="1" customWidth="1"/>
  </cols>
  <sheetData>
    <row r="1" spans="1:12" s="2" customFormat="1" x14ac:dyDescent="0.25">
      <c r="C1" s="51"/>
      <c r="D1" s="50" t="s">
        <v>113</v>
      </c>
      <c r="E1" s="51"/>
      <c r="F1" s="51"/>
      <c r="G1" s="51"/>
      <c r="H1" s="51"/>
      <c r="I1" s="51"/>
      <c r="J1" s="51"/>
      <c r="K1" s="51"/>
      <c r="L1" s="52"/>
    </row>
    <row r="2" spans="1:12" s="2" customFormat="1" x14ac:dyDescent="0.25">
      <c r="C2" s="54"/>
      <c r="D2" s="53" t="s">
        <v>102</v>
      </c>
      <c r="E2" s="54"/>
      <c r="F2" s="54"/>
      <c r="G2" s="54"/>
      <c r="H2" s="54"/>
      <c r="I2" s="54"/>
      <c r="J2" s="54"/>
      <c r="K2" s="54"/>
      <c r="L2" s="55"/>
    </row>
    <row r="3" spans="1:12" s="2" customFormat="1" x14ac:dyDescent="0.25">
      <c r="C3" s="54"/>
      <c r="D3" s="53" t="s">
        <v>111</v>
      </c>
      <c r="E3" s="54"/>
      <c r="F3" s="54"/>
      <c r="G3" s="54"/>
      <c r="H3" s="54"/>
      <c r="I3" s="54"/>
      <c r="J3" s="54"/>
      <c r="K3" s="54"/>
      <c r="L3" s="55"/>
    </row>
    <row r="4" spans="1:12" s="2" customFormat="1" ht="15.75" thickBot="1" x14ac:dyDescent="0.3">
      <c r="C4" s="14"/>
      <c r="D4" s="29"/>
      <c r="E4" s="14"/>
      <c r="F4" s="14"/>
      <c r="G4" s="14"/>
      <c r="H4" s="14"/>
      <c r="I4" s="14"/>
      <c r="J4" s="14"/>
      <c r="K4" s="14"/>
      <c r="L4" s="16"/>
    </row>
    <row r="5" spans="1:12" ht="15.75" x14ac:dyDescent="0.25">
      <c r="C5" s="57"/>
      <c r="D5" s="56" t="s">
        <v>114</v>
      </c>
      <c r="E5" s="57"/>
      <c r="F5" s="57"/>
      <c r="G5" s="57"/>
      <c r="H5" s="57"/>
      <c r="I5" s="57"/>
      <c r="J5" s="57"/>
      <c r="K5" s="57"/>
      <c r="L5" s="58"/>
    </row>
    <row r="6" spans="1:12" ht="16.5" thickBot="1" x14ac:dyDescent="0.3">
      <c r="C6" s="60"/>
      <c r="D6" s="59" t="s">
        <v>115</v>
      </c>
      <c r="E6" s="60"/>
      <c r="F6" s="60"/>
      <c r="G6" s="60"/>
      <c r="H6" s="60"/>
      <c r="I6" s="60"/>
      <c r="J6" s="60"/>
      <c r="K6" s="60"/>
      <c r="L6" s="61"/>
    </row>
    <row r="7" spans="1:12" ht="16.5" thickBot="1" x14ac:dyDescent="0.3">
      <c r="A7" s="30"/>
      <c r="B7" s="6"/>
      <c r="C7" s="6"/>
      <c r="D7" s="6"/>
      <c r="E7" s="6"/>
      <c r="F7" s="6"/>
      <c r="G7" s="6"/>
      <c r="H7" s="6"/>
      <c r="I7" s="6"/>
      <c r="J7" s="6"/>
      <c r="K7" s="6"/>
      <c r="L7" s="31"/>
    </row>
    <row r="8" spans="1:12" x14ac:dyDescent="0.25">
      <c r="A8" s="7"/>
      <c r="B8" s="8"/>
      <c r="C8" s="8"/>
      <c r="D8" s="9"/>
      <c r="E8" s="9"/>
      <c r="F8" s="10" t="s">
        <v>3</v>
      </c>
      <c r="G8" s="9"/>
      <c r="H8" s="10" t="s">
        <v>3</v>
      </c>
      <c r="I8" s="9"/>
      <c r="J8" s="9"/>
      <c r="K8" s="9"/>
      <c r="L8" s="11" t="s">
        <v>7</v>
      </c>
    </row>
    <row r="9" spans="1:12" x14ac:dyDescent="0.25">
      <c r="A9" s="12"/>
      <c r="B9" s="13" t="s">
        <v>108</v>
      </c>
      <c r="C9" s="13"/>
      <c r="D9" s="14" t="s">
        <v>2</v>
      </c>
      <c r="E9" s="15"/>
      <c r="F9" s="14" t="s">
        <v>4</v>
      </c>
      <c r="G9" s="15"/>
      <c r="H9" s="14" t="s">
        <v>4</v>
      </c>
      <c r="I9" s="15"/>
      <c r="J9" s="14" t="s">
        <v>6</v>
      </c>
      <c r="K9" s="15"/>
      <c r="L9" s="16" t="s">
        <v>96</v>
      </c>
    </row>
    <row r="10" spans="1:12" ht="15.75" thickBot="1" x14ac:dyDescent="0.3">
      <c r="A10" s="17"/>
      <c r="B10" s="44">
        <v>4.8647999999999998</v>
      </c>
      <c r="C10" s="18"/>
      <c r="D10" s="19" t="s">
        <v>97</v>
      </c>
      <c r="E10" s="20"/>
      <c r="F10" s="19" t="s">
        <v>98</v>
      </c>
      <c r="G10" s="20"/>
      <c r="H10" s="19" t="s">
        <v>99</v>
      </c>
      <c r="I10" s="20"/>
      <c r="J10" s="19" t="s">
        <v>100</v>
      </c>
      <c r="K10" s="20"/>
      <c r="L10" s="21" t="s">
        <v>101</v>
      </c>
    </row>
    <row r="11" spans="1:12" ht="15.75" thickBot="1" x14ac:dyDescent="0.3">
      <c r="A11" s="32" t="s">
        <v>92</v>
      </c>
      <c r="B11" s="22"/>
      <c r="C11" s="22" t="s">
        <v>44</v>
      </c>
      <c r="D11" s="25"/>
      <c r="E11" s="24" t="s">
        <v>44</v>
      </c>
      <c r="F11" s="25">
        <v>1218503</v>
      </c>
      <c r="G11" s="24" t="s">
        <v>44</v>
      </c>
      <c r="H11" s="25">
        <v>0</v>
      </c>
      <c r="I11" s="24" t="s">
        <v>44</v>
      </c>
      <c r="J11" s="25">
        <f>106622+250000</f>
        <v>356622</v>
      </c>
      <c r="K11" s="24" t="s">
        <v>44</v>
      </c>
      <c r="L11" s="26">
        <v>2240</v>
      </c>
    </row>
    <row r="12" spans="1:12" x14ac:dyDescent="0.25">
      <c r="A12" s="12"/>
      <c r="B12" s="13"/>
      <c r="C12" s="13"/>
      <c r="D12" s="46"/>
      <c r="E12" s="15"/>
      <c r="F12" s="47"/>
      <c r="G12" s="15"/>
      <c r="H12" s="47"/>
      <c r="I12" s="15"/>
      <c r="J12" s="47"/>
      <c r="K12" s="15"/>
      <c r="L12" s="48"/>
    </row>
    <row r="13" spans="1:12" x14ac:dyDescent="0.25">
      <c r="A13" s="33" t="s">
        <v>0</v>
      </c>
      <c r="B13" s="13"/>
      <c r="C13" s="13"/>
      <c r="D13" s="15"/>
      <c r="E13" s="15"/>
      <c r="F13" s="15"/>
      <c r="G13" s="15"/>
      <c r="H13" s="15"/>
      <c r="I13" s="15"/>
      <c r="J13" s="15"/>
      <c r="K13" s="15"/>
      <c r="L13" s="39"/>
    </row>
    <row r="14" spans="1:12" x14ac:dyDescent="0.25">
      <c r="A14" s="12"/>
      <c r="B14" s="13" t="s">
        <v>1</v>
      </c>
      <c r="C14" s="13"/>
      <c r="D14" s="41">
        <v>818282</v>
      </c>
      <c r="E14" s="15"/>
      <c r="F14" s="41">
        <v>211727</v>
      </c>
      <c r="G14" s="15"/>
      <c r="H14" s="41"/>
      <c r="I14" s="15"/>
      <c r="J14" s="41"/>
      <c r="K14" s="15"/>
      <c r="L14" s="42"/>
    </row>
    <row r="15" spans="1:12" x14ac:dyDescent="0.25">
      <c r="A15" s="12"/>
      <c r="B15" s="13" t="s">
        <v>5</v>
      </c>
      <c r="C15" s="13"/>
      <c r="D15" s="41"/>
      <c r="E15" s="41"/>
      <c r="F15" s="41">
        <v>246153</v>
      </c>
      <c r="G15" s="41"/>
      <c r="H15" s="41"/>
      <c r="I15" s="41"/>
      <c r="J15" s="41"/>
      <c r="K15" s="41"/>
      <c r="L15" s="42"/>
    </row>
    <row r="16" spans="1:12" x14ac:dyDescent="0.25">
      <c r="A16" s="12"/>
      <c r="B16" s="13" t="s">
        <v>8</v>
      </c>
      <c r="C16" s="13"/>
      <c r="D16" s="41">
        <v>662661</v>
      </c>
      <c r="E16" s="41"/>
      <c r="F16" s="41"/>
      <c r="G16" s="41"/>
      <c r="H16" s="41"/>
      <c r="I16" s="41"/>
      <c r="J16" s="41"/>
      <c r="K16" s="41"/>
      <c r="L16" s="42"/>
    </row>
    <row r="17" spans="1:12" x14ac:dyDescent="0.25">
      <c r="A17" s="12"/>
      <c r="B17" s="13" t="s">
        <v>9</v>
      </c>
      <c r="C17" s="13"/>
      <c r="D17" s="41">
        <v>675000</v>
      </c>
      <c r="E17" s="41"/>
      <c r="F17" s="41"/>
      <c r="G17" s="41"/>
      <c r="H17" s="41"/>
      <c r="I17" s="41"/>
      <c r="J17" s="41"/>
      <c r="K17" s="41"/>
      <c r="L17" s="42"/>
    </row>
    <row r="18" spans="1:12" x14ac:dyDescent="0.25">
      <c r="A18" s="12"/>
      <c r="B18" s="13" t="s">
        <v>10</v>
      </c>
      <c r="C18" s="13"/>
      <c r="D18" s="41">
        <v>45000</v>
      </c>
      <c r="E18" s="41"/>
      <c r="F18" s="41"/>
      <c r="G18" s="41"/>
      <c r="H18" s="41"/>
      <c r="I18" s="41"/>
      <c r="J18" s="41"/>
      <c r="K18" s="41"/>
      <c r="L18" s="42"/>
    </row>
    <row r="19" spans="1:12" x14ac:dyDescent="0.25">
      <c r="A19" s="12"/>
      <c r="B19" s="13" t="s">
        <v>11</v>
      </c>
      <c r="C19" s="13"/>
      <c r="D19" s="41">
        <v>172389</v>
      </c>
      <c r="E19" s="41"/>
      <c r="F19" s="41"/>
      <c r="G19" s="41"/>
      <c r="H19" s="41"/>
      <c r="I19" s="41"/>
      <c r="J19" s="41"/>
      <c r="K19" s="41"/>
      <c r="L19" s="42"/>
    </row>
    <row r="20" spans="1:12" x14ac:dyDescent="0.25">
      <c r="A20" s="12"/>
      <c r="B20" s="15" t="s">
        <v>89</v>
      </c>
      <c r="C20" s="13"/>
      <c r="D20" s="41">
        <v>60000</v>
      </c>
      <c r="E20" s="41"/>
      <c r="F20" s="41"/>
      <c r="G20" s="41"/>
      <c r="H20" s="41"/>
      <c r="I20" s="41"/>
      <c r="J20" s="41"/>
      <c r="K20" s="41"/>
      <c r="L20" s="42"/>
    </row>
    <row r="21" spans="1:12" x14ac:dyDescent="0.25">
      <c r="A21" s="12"/>
      <c r="B21" s="13" t="s">
        <v>12</v>
      </c>
      <c r="C21" s="13"/>
      <c r="D21" s="41">
        <v>25000</v>
      </c>
      <c r="E21" s="41"/>
      <c r="F21" s="41"/>
      <c r="G21" s="41"/>
      <c r="H21" s="41"/>
      <c r="I21" s="41"/>
      <c r="J21" s="41"/>
      <c r="K21" s="41"/>
      <c r="L21" s="42"/>
    </row>
    <row r="22" spans="1:12" x14ac:dyDescent="0.25">
      <c r="A22" s="12"/>
      <c r="B22" s="13" t="s">
        <v>13</v>
      </c>
      <c r="C22" s="13"/>
      <c r="D22" s="41">
        <v>90000</v>
      </c>
      <c r="E22" s="41"/>
      <c r="F22" s="41"/>
      <c r="G22" s="41"/>
      <c r="H22" s="41"/>
      <c r="I22" s="41"/>
      <c r="J22" s="41"/>
      <c r="K22" s="41"/>
      <c r="L22" s="42"/>
    </row>
    <row r="23" spans="1:12" x14ac:dyDescent="0.25">
      <c r="A23" s="12"/>
      <c r="B23" s="13" t="s">
        <v>104</v>
      </c>
      <c r="C23" s="13"/>
      <c r="D23" s="41">
        <v>32000</v>
      </c>
      <c r="E23" s="41"/>
      <c r="F23" s="41"/>
      <c r="G23" s="41"/>
      <c r="H23" s="41"/>
      <c r="I23" s="41"/>
      <c r="J23" s="41"/>
      <c r="K23" s="41"/>
      <c r="L23" s="42"/>
    </row>
    <row r="24" spans="1:12" hidden="1" x14ac:dyDescent="0.25">
      <c r="A24" s="12"/>
      <c r="B24" s="13" t="s">
        <v>15</v>
      </c>
      <c r="C24" s="13"/>
      <c r="D24" s="41"/>
      <c r="E24" s="41"/>
      <c r="F24" s="41"/>
      <c r="G24" s="41"/>
      <c r="H24" s="41"/>
      <c r="I24" s="41"/>
      <c r="J24" s="41"/>
      <c r="K24" s="41"/>
      <c r="L24" s="42"/>
    </row>
    <row r="25" spans="1:12" hidden="1" x14ac:dyDescent="0.25">
      <c r="A25" s="12"/>
      <c r="B25" s="13" t="s">
        <v>16</v>
      </c>
      <c r="C25" s="13"/>
      <c r="D25" s="41"/>
      <c r="E25" s="41"/>
      <c r="F25" s="41"/>
      <c r="G25" s="41"/>
      <c r="H25" s="41"/>
      <c r="I25" s="41"/>
      <c r="J25" s="41"/>
      <c r="K25" s="41"/>
      <c r="L25" s="42"/>
    </row>
    <row r="26" spans="1:12" hidden="1" x14ac:dyDescent="0.25">
      <c r="A26" s="12"/>
      <c r="B26" s="13" t="s">
        <v>17</v>
      </c>
      <c r="C26" s="13"/>
      <c r="D26" s="41"/>
      <c r="E26" s="41"/>
      <c r="F26" s="41"/>
      <c r="G26" s="41"/>
      <c r="H26" s="41"/>
      <c r="I26" s="41"/>
      <c r="J26" s="41"/>
      <c r="K26" s="41"/>
      <c r="L26" s="42"/>
    </row>
    <row r="27" spans="1:12" hidden="1" x14ac:dyDescent="0.25">
      <c r="A27" s="12"/>
      <c r="B27" s="13" t="s">
        <v>14</v>
      </c>
      <c r="C27" s="13"/>
      <c r="D27" s="41"/>
      <c r="E27" s="41"/>
      <c r="F27" s="41"/>
      <c r="G27" s="41"/>
      <c r="H27" s="41"/>
      <c r="I27" s="41"/>
      <c r="J27" s="41"/>
      <c r="K27" s="41"/>
      <c r="L27" s="42"/>
    </row>
    <row r="28" spans="1:12" x14ac:dyDescent="0.25">
      <c r="A28" s="12"/>
      <c r="B28" s="13" t="s">
        <v>18</v>
      </c>
      <c r="C28" s="13"/>
      <c r="D28" s="41">
        <v>36800</v>
      </c>
      <c r="E28" s="41"/>
      <c r="F28" s="41"/>
      <c r="G28" s="41"/>
      <c r="H28" s="41"/>
      <c r="I28" s="41"/>
      <c r="J28" s="41"/>
      <c r="K28" s="41"/>
      <c r="L28" s="42"/>
    </row>
    <row r="29" spans="1:12" x14ac:dyDescent="0.25">
      <c r="A29" s="12"/>
      <c r="B29" s="13" t="s">
        <v>19</v>
      </c>
      <c r="C29" s="13"/>
      <c r="D29" s="41">
        <v>68600</v>
      </c>
      <c r="E29" s="41"/>
      <c r="F29" s="41"/>
      <c r="G29" s="41"/>
      <c r="H29" s="41"/>
      <c r="I29" s="41"/>
      <c r="J29" s="41"/>
      <c r="K29" s="41"/>
      <c r="L29" s="42"/>
    </row>
    <row r="30" spans="1:12" hidden="1" x14ac:dyDescent="0.25">
      <c r="A30" s="12"/>
      <c r="B30" s="13" t="s">
        <v>20</v>
      </c>
      <c r="C30" s="13"/>
      <c r="D30" s="41"/>
      <c r="E30" s="41"/>
      <c r="F30" s="41"/>
      <c r="G30" s="41"/>
      <c r="H30" s="41"/>
      <c r="I30" s="41"/>
      <c r="J30" s="41"/>
      <c r="K30" s="41"/>
      <c r="L30" s="42"/>
    </row>
    <row r="31" spans="1:12" hidden="1" x14ac:dyDescent="0.25">
      <c r="A31" s="12"/>
      <c r="B31" s="13" t="s">
        <v>45</v>
      </c>
      <c r="C31" s="13"/>
      <c r="D31" s="41"/>
      <c r="E31" s="41"/>
      <c r="F31" s="41"/>
      <c r="G31" s="41"/>
      <c r="H31" s="41"/>
      <c r="I31" s="41"/>
      <c r="J31" s="41"/>
      <c r="K31" s="41"/>
      <c r="L31" s="42"/>
    </row>
    <row r="32" spans="1:12" x14ac:dyDescent="0.25">
      <c r="A32" s="12"/>
      <c r="B32" s="13" t="s">
        <v>21</v>
      </c>
      <c r="C32" s="13"/>
      <c r="D32" s="41"/>
      <c r="E32" s="41"/>
      <c r="F32" s="41"/>
      <c r="G32" s="41"/>
      <c r="H32" s="41"/>
      <c r="I32" s="41"/>
      <c r="J32" s="41">
        <v>700000</v>
      </c>
      <c r="K32" s="41"/>
      <c r="L32" s="42"/>
    </row>
    <row r="33" spans="1:12" hidden="1" x14ac:dyDescent="0.25">
      <c r="A33" s="12"/>
      <c r="B33" s="13" t="s">
        <v>22</v>
      </c>
      <c r="C33" s="13"/>
      <c r="D33" s="41"/>
      <c r="E33" s="41"/>
      <c r="F33" s="41"/>
      <c r="G33" s="41"/>
      <c r="H33" s="41"/>
      <c r="I33" s="41"/>
      <c r="J33" s="41"/>
      <c r="K33" s="41"/>
      <c r="L33" s="42"/>
    </row>
    <row r="34" spans="1:12" x14ac:dyDescent="0.25">
      <c r="A34" s="12"/>
      <c r="B34" s="13" t="s">
        <v>90</v>
      </c>
      <c r="C34" s="13"/>
      <c r="D34" s="41">
        <f>550000+36000+90000</f>
        <v>676000</v>
      </c>
      <c r="E34" s="41"/>
      <c r="F34" s="41"/>
      <c r="G34" s="41"/>
      <c r="H34" s="41"/>
      <c r="I34" s="41"/>
      <c r="J34" s="41"/>
      <c r="K34" s="41"/>
      <c r="L34" s="42"/>
    </row>
    <row r="35" spans="1:12" hidden="1" x14ac:dyDescent="0.25">
      <c r="A35" s="12"/>
      <c r="B35" s="15" t="s">
        <v>91</v>
      </c>
      <c r="C35" s="13"/>
      <c r="D35" s="41"/>
      <c r="E35" s="41"/>
      <c r="F35" s="41"/>
      <c r="G35" s="41"/>
      <c r="H35" s="41"/>
      <c r="I35" s="41"/>
      <c r="J35" s="41"/>
      <c r="K35" s="41"/>
      <c r="L35" s="42"/>
    </row>
    <row r="36" spans="1:12" x14ac:dyDescent="0.25">
      <c r="A36" s="12"/>
      <c r="B36" s="13" t="s">
        <v>26</v>
      </c>
      <c r="C36" s="13"/>
      <c r="D36" s="41">
        <v>169481</v>
      </c>
      <c r="E36" s="41"/>
      <c r="F36" s="41"/>
      <c r="G36" s="41"/>
      <c r="H36" s="41"/>
      <c r="I36" s="41"/>
      <c r="J36" s="41"/>
      <c r="K36" s="41"/>
      <c r="L36" s="42"/>
    </row>
    <row r="37" spans="1:12" x14ac:dyDescent="0.25">
      <c r="A37" s="12"/>
      <c r="B37" s="13" t="s">
        <v>23</v>
      </c>
      <c r="C37" s="13"/>
      <c r="D37" s="41">
        <v>750</v>
      </c>
      <c r="E37" s="41"/>
      <c r="F37" s="41"/>
      <c r="G37" s="41"/>
      <c r="H37" s="41"/>
      <c r="I37" s="41"/>
      <c r="J37" s="41"/>
      <c r="K37" s="41"/>
      <c r="L37" s="42"/>
    </row>
    <row r="38" spans="1:12" x14ac:dyDescent="0.25">
      <c r="A38" s="12"/>
      <c r="B38" s="13" t="s">
        <v>25</v>
      </c>
      <c r="C38" s="13"/>
      <c r="D38" s="41">
        <v>3200</v>
      </c>
      <c r="E38" s="41"/>
      <c r="F38" s="41"/>
      <c r="G38" s="41"/>
      <c r="H38" s="41"/>
      <c r="I38" s="41"/>
      <c r="J38" s="41"/>
      <c r="K38" s="41"/>
      <c r="L38" s="42"/>
    </row>
    <row r="39" spans="1:12" x14ac:dyDescent="0.25">
      <c r="A39" s="12"/>
      <c r="B39" s="13" t="s">
        <v>24</v>
      </c>
      <c r="C39" s="13"/>
      <c r="D39" s="41">
        <v>285572</v>
      </c>
      <c r="E39" s="41"/>
      <c r="F39" s="41"/>
      <c r="G39" s="41"/>
      <c r="H39" s="41"/>
      <c r="I39" s="41"/>
      <c r="J39" s="41"/>
      <c r="K39" s="41"/>
      <c r="L39" s="42"/>
    </row>
    <row r="40" spans="1:12" x14ac:dyDescent="0.25">
      <c r="A40" s="12"/>
      <c r="B40" s="13" t="s">
        <v>27</v>
      </c>
      <c r="C40" s="13"/>
      <c r="D40" s="41"/>
      <c r="E40" s="41"/>
      <c r="F40" s="41">
        <v>50796</v>
      </c>
      <c r="G40" s="41"/>
      <c r="H40" s="41"/>
      <c r="I40" s="41"/>
      <c r="J40" s="41"/>
      <c r="K40" s="41"/>
      <c r="L40" s="42"/>
    </row>
    <row r="41" spans="1:12" hidden="1" x14ac:dyDescent="0.25">
      <c r="A41" s="12"/>
      <c r="B41" s="13" t="s">
        <v>28</v>
      </c>
      <c r="C41" s="13"/>
      <c r="D41" s="41"/>
      <c r="E41" s="41"/>
      <c r="F41" s="41"/>
      <c r="G41" s="41"/>
      <c r="H41" s="41"/>
      <c r="I41" s="41"/>
      <c r="J41" s="41"/>
      <c r="K41" s="41"/>
      <c r="L41" s="42"/>
    </row>
    <row r="42" spans="1:12" x14ac:dyDescent="0.25">
      <c r="A42" s="12"/>
      <c r="B42" s="13" t="s">
        <v>29</v>
      </c>
      <c r="C42" s="13"/>
      <c r="D42" s="41"/>
      <c r="E42" s="41"/>
      <c r="F42" s="41"/>
      <c r="G42" s="41"/>
      <c r="H42" s="41"/>
      <c r="I42" s="41"/>
      <c r="J42" s="41">
        <f>8513200-15000-10000</f>
        <v>8488200</v>
      </c>
      <c r="K42" s="41"/>
      <c r="L42" s="42"/>
    </row>
    <row r="43" spans="1:12" x14ac:dyDescent="0.25">
      <c r="A43" s="12"/>
      <c r="B43" s="13" t="s">
        <v>30</v>
      </c>
      <c r="C43" s="13"/>
      <c r="D43" s="41"/>
      <c r="E43" s="41"/>
      <c r="F43" s="41"/>
      <c r="G43" s="41"/>
      <c r="H43" s="41"/>
      <c r="I43" s="41"/>
      <c r="J43" s="41">
        <v>477500</v>
      </c>
      <c r="K43" s="41"/>
      <c r="L43" s="42"/>
    </row>
    <row r="44" spans="1:12" x14ac:dyDescent="0.25">
      <c r="A44" s="12"/>
      <c r="B44" s="13" t="s">
        <v>31</v>
      </c>
      <c r="C44" s="13"/>
      <c r="D44" s="41"/>
      <c r="E44" s="41"/>
      <c r="F44" s="41"/>
      <c r="G44" s="41"/>
      <c r="H44" s="41"/>
      <c r="I44" s="41"/>
      <c r="J44" s="41">
        <f>1039672-120222</f>
        <v>919450</v>
      </c>
      <c r="K44" s="41"/>
      <c r="L44" s="42"/>
    </row>
    <row r="45" spans="1:12" x14ac:dyDescent="0.25">
      <c r="A45" s="12"/>
      <c r="B45" s="13" t="s">
        <v>32</v>
      </c>
      <c r="C45" s="13"/>
      <c r="D45" s="41"/>
      <c r="E45" s="41"/>
      <c r="F45" s="41"/>
      <c r="G45" s="41"/>
      <c r="H45" s="41"/>
      <c r="I45" s="41"/>
      <c r="J45" s="41">
        <f>2746000-700000-250000</f>
        <v>1796000</v>
      </c>
      <c r="K45" s="41"/>
      <c r="L45" s="42"/>
    </row>
    <row r="46" spans="1:12" hidden="1" x14ac:dyDescent="0.25">
      <c r="A46" s="12"/>
      <c r="B46" s="13" t="s">
        <v>33</v>
      </c>
      <c r="C46" s="13"/>
      <c r="D46" s="41"/>
      <c r="E46" s="41"/>
      <c r="F46" s="41"/>
      <c r="G46" s="41"/>
      <c r="H46" s="41"/>
      <c r="I46" s="41"/>
      <c r="J46" s="41"/>
      <c r="K46" s="41"/>
      <c r="L46" s="42"/>
    </row>
    <row r="47" spans="1:12" hidden="1" x14ac:dyDescent="0.25">
      <c r="A47" s="12"/>
      <c r="B47" s="13" t="s">
        <v>34</v>
      </c>
      <c r="C47" s="13"/>
      <c r="D47" s="41"/>
      <c r="E47" s="41"/>
      <c r="F47" s="41"/>
      <c r="G47" s="41"/>
      <c r="H47" s="41"/>
      <c r="I47" s="41"/>
      <c r="J47" s="41"/>
      <c r="K47" s="41"/>
      <c r="L47" s="42"/>
    </row>
    <row r="48" spans="1:12" x14ac:dyDescent="0.25">
      <c r="A48" s="12"/>
      <c r="B48" s="13" t="s">
        <v>85</v>
      </c>
      <c r="C48" s="13"/>
      <c r="D48" s="41">
        <v>20500</v>
      </c>
      <c r="E48" s="41"/>
      <c r="F48" s="41"/>
      <c r="G48" s="41"/>
      <c r="H48" s="41"/>
      <c r="I48" s="41"/>
      <c r="J48" s="41"/>
      <c r="K48" s="41"/>
      <c r="L48" s="42"/>
    </row>
    <row r="49" spans="1:14" x14ac:dyDescent="0.25">
      <c r="A49" s="12"/>
      <c r="B49" s="13" t="s">
        <v>35</v>
      </c>
      <c r="C49" s="13"/>
      <c r="D49" s="41">
        <v>1000</v>
      </c>
      <c r="E49" s="41"/>
      <c r="F49" s="41"/>
      <c r="G49" s="41"/>
      <c r="H49" s="41"/>
      <c r="I49" s="41"/>
      <c r="J49" s="41"/>
      <c r="K49" s="41"/>
      <c r="L49" s="42"/>
    </row>
    <row r="50" spans="1:14" hidden="1" x14ac:dyDescent="0.25">
      <c r="A50" s="12"/>
      <c r="B50" s="13" t="s">
        <v>36</v>
      </c>
      <c r="C50" s="13"/>
      <c r="D50" s="41"/>
      <c r="E50" s="41"/>
      <c r="F50" s="41"/>
      <c r="G50" s="41"/>
      <c r="H50" s="41"/>
      <c r="I50" s="41"/>
      <c r="J50" s="41"/>
      <c r="K50" s="41"/>
      <c r="L50" s="42"/>
    </row>
    <row r="51" spans="1:14" hidden="1" x14ac:dyDescent="0.25">
      <c r="A51" s="12"/>
      <c r="B51" s="13" t="s">
        <v>86</v>
      </c>
      <c r="C51" s="13"/>
      <c r="D51" s="41"/>
      <c r="E51" s="41"/>
      <c r="F51" s="41"/>
      <c r="G51" s="41"/>
      <c r="H51" s="41"/>
      <c r="I51" s="41"/>
      <c r="J51" s="41"/>
      <c r="K51" s="41"/>
      <c r="L51" s="42"/>
    </row>
    <row r="52" spans="1:14" x14ac:dyDescent="0.25">
      <c r="A52" s="12"/>
      <c r="B52" s="13" t="s">
        <v>37</v>
      </c>
      <c r="C52" s="13"/>
      <c r="D52" s="41">
        <v>1000</v>
      </c>
      <c r="E52" s="41"/>
      <c r="F52" s="41">
        <v>8000</v>
      </c>
      <c r="G52" s="41"/>
      <c r="H52" s="41"/>
      <c r="I52" s="41"/>
      <c r="J52" s="41">
        <f>10000</f>
        <v>10000</v>
      </c>
      <c r="K52" s="41"/>
      <c r="L52" s="42"/>
    </row>
    <row r="53" spans="1:14" hidden="1" x14ac:dyDescent="0.25">
      <c r="A53" s="12"/>
      <c r="B53" s="13" t="s">
        <v>105</v>
      </c>
      <c r="C53" s="13"/>
      <c r="D53" s="41"/>
      <c r="E53" s="41"/>
      <c r="F53" s="41"/>
      <c r="G53" s="41"/>
      <c r="H53" s="41"/>
      <c r="I53" s="41"/>
      <c r="J53" s="41"/>
      <c r="K53" s="41"/>
      <c r="L53" s="42"/>
    </row>
    <row r="54" spans="1:14" hidden="1" x14ac:dyDescent="0.25">
      <c r="A54" s="12"/>
      <c r="B54" s="13" t="s">
        <v>106</v>
      </c>
      <c r="C54" s="13"/>
      <c r="D54" s="41"/>
      <c r="E54" s="41"/>
      <c r="F54" s="41"/>
      <c r="G54" s="41"/>
      <c r="H54" s="41"/>
      <c r="I54" s="41"/>
      <c r="J54" s="41"/>
      <c r="K54" s="41"/>
      <c r="L54" s="42"/>
    </row>
    <row r="55" spans="1:14" hidden="1" x14ac:dyDescent="0.25">
      <c r="A55" s="12"/>
      <c r="B55" s="13" t="s">
        <v>38</v>
      </c>
      <c r="C55" s="13"/>
      <c r="D55" s="41"/>
      <c r="E55" s="41"/>
      <c r="F55" s="41"/>
      <c r="G55" s="41"/>
      <c r="H55" s="41"/>
      <c r="I55" s="41"/>
      <c r="J55" s="41"/>
      <c r="K55" s="41"/>
      <c r="L55" s="42"/>
    </row>
    <row r="56" spans="1:14" x14ac:dyDescent="0.25">
      <c r="A56" s="12"/>
      <c r="B56" s="13" t="s">
        <v>39</v>
      </c>
      <c r="C56" s="13"/>
      <c r="D56" s="41">
        <f>60000+12592</f>
        <v>72592</v>
      </c>
      <c r="E56" s="41"/>
      <c r="F56" s="41"/>
      <c r="G56" s="41"/>
      <c r="H56" s="41"/>
      <c r="I56" s="41"/>
      <c r="J56" s="41"/>
      <c r="K56" s="41"/>
      <c r="L56" s="42"/>
    </row>
    <row r="57" spans="1:14" hidden="1" x14ac:dyDescent="0.25">
      <c r="A57" s="12"/>
      <c r="B57" s="13" t="s">
        <v>40</v>
      </c>
      <c r="C57" s="13"/>
      <c r="D57" s="41"/>
      <c r="E57" s="41"/>
      <c r="F57" s="41"/>
      <c r="G57" s="41"/>
      <c r="H57" s="41"/>
      <c r="I57" s="41"/>
      <c r="J57" s="41"/>
      <c r="K57" s="41"/>
      <c r="L57" s="42"/>
    </row>
    <row r="58" spans="1:14" hidden="1" x14ac:dyDescent="0.25">
      <c r="A58" s="12"/>
      <c r="B58" s="13" t="s">
        <v>41</v>
      </c>
      <c r="C58" s="13"/>
      <c r="D58" s="41"/>
      <c r="E58" s="41"/>
      <c r="F58" s="41"/>
      <c r="G58" s="41"/>
      <c r="H58" s="41"/>
      <c r="I58" s="41"/>
      <c r="J58" s="41"/>
      <c r="K58" s="41"/>
      <c r="L58" s="42"/>
    </row>
    <row r="59" spans="1:14" x14ac:dyDescent="0.25">
      <c r="A59" s="12"/>
      <c r="B59" s="13" t="s">
        <v>42</v>
      </c>
      <c r="C59" s="13"/>
      <c r="D59" s="41">
        <v>35000</v>
      </c>
      <c r="E59" s="41"/>
      <c r="F59" s="41"/>
      <c r="G59" s="41"/>
      <c r="H59" s="41"/>
      <c r="I59" s="41"/>
      <c r="J59" s="41"/>
      <c r="K59" s="41"/>
      <c r="L59" s="42"/>
    </row>
    <row r="60" spans="1:14" x14ac:dyDescent="0.25">
      <c r="A60" s="12"/>
      <c r="B60" s="13" t="s">
        <v>43</v>
      </c>
      <c r="C60" s="13"/>
      <c r="D60" s="41">
        <f>20000+20000+2400</f>
        <v>42400</v>
      </c>
      <c r="E60" s="41"/>
      <c r="F60" s="41">
        <v>36000</v>
      </c>
      <c r="G60" s="41"/>
      <c r="H60" s="41"/>
      <c r="I60" s="41"/>
      <c r="J60" s="41">
        <f>15000+500</f>
        <v>15500</v>
      </c>
      <c r="K60" s="41"/>
      <c r="L60" s="42"/>
    </row>
    <row r="61" spans="1:14" x14ac:dyDescent="0.25">
      <c r="A61" s="12"/>
      <c r="B61" s="13" t="s">
        <v>82</v>
      </c>
      <c r="C61" s="13"/>
      <c r="D61" s="5">
        <v>621204</v>
      </c>
      <c r="E61" s="41"/>
      <c r="F61" s="5"/>
      <c r="G61" s="41"/>
      <c r="H61" s="5"/>
      <c r="I61" s="41"/>
      <c r="J61" s="5"/>
      <c r="K61" s="41"/>
      <c r="L61" s="43"/>
    </row>
    <row r="62" spans="1:14" ht="9.9499999999999993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34"/>
    </row>
    <row r="63" spans="1:14" s="2" customFormat="1" x14ac:dyDescent="0.25">
      <c r="A63" s="37"/>
      <c r="B63" s="15" t="s">
        <v>46</v>
      </c>
      <c r="C63" s="15"/>
      <c r="D63" s="3">
        <f>SUM(D14:D61)</f>
        <v>4614431</v>
      </c>
      <c r="E63" s="15"/>
      <c r="F63" s="3">
        <f>SUM(F14:F61)</f>
        <v>552676</v>
      </c>
      <c r="G63" s="15"/>
      <c r="H63" s="3">
        <f>SUM(H14:H61)</f>
        <v>0</v>
      </c>
      <c r="I63" s="15"/>
      <c r="J63" s="3">
        <f>SUM(J14:J61)</f>
        <v>12406650</v>
      </c>
      <c r="K63" s="15"/>
      <c r="L63" s="38">
        <f>SUM(L14:L61)</f>
        <v>0</v>
      </c>
      <c r="N63" s="45"/>
    </row>
    <row r="64" spans="1:14" s="2" customFormat="1" ht="9.9499999999999993" customHeight="1" x14ac:dyDescent="0.25">
      <c r="A64" s="3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39"/>
    </row>
    <row r="65" spans="1:12" s="2" customFormat="1" ht="15" customHeight="1" thickBot="1" x14ac:dyDescent="0.3">
      <c r="A65" s="37" t="s">
        <v>94</v>
      </c>
      <c r="B65" s="15"/>
      <c r="C65" s="15" t="s">
        <v>44</v>
      </c>
      <c r="D65" s="4">
        <f>D63+D11</f>
        <v>4614431</v>
      </c>
      <c r="E65" s="15" t="s">
        <v>44</v>
      </c>
      <c r="F65" s="4">
        <f>F63+F11</f>
        <v>1771179</v>
      </c>
      <c r="G65" s="15" t="s">
        <v>44</v>
      </c>
      <c r="H65" s="4">
        <f>H63+H11</f>
        <v>0</v>
      </c>
      <c r="I65" s="15" t="s">
        <v>44</v>
      </c>
      <c r="J65" s="4">
        <f>J63+J11</f>
        <v>12763272</v>
      </c>
      <c r="K65" s="15" t="s">
        <v>44</v>
      </c>
      <c r="L65" s="40">
        <f>L63+L11</f>
        <v>2240</v>
      </c>
    </row>
    <row r="66" spans="1:12" ht="9.9499999999999993" customHeight="1" thickTop="1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4"/>
    </row>
    <row r="67" spans="1:12" x14ac:dyDescent="0.25">
      <c r="A67" s="33" t="s">
        <v>93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4"/>
    </row>
    <row r="68" spans="1:12" x14ac:dyDescent="0.25">
      <c r="A68" s="12"/>
      <c r="B68" s="13" t="s">
        <v>47</v>
      </c>
      <c r="C68" s="13" t="s">
        <v>44</v>
      </c>
      <c r="D68" s="41">
        <v>156000</v>
      </c>
      <c r="E68" s="15" t="s">
        <v>44</v>
      </c>
      <c r="F68" s="41"/>
      <c r="G68" s="15" t="s">
        <v>44</v>
      </c>
      <c r="H68" s="41"/>
      <c r="I68" s="15" t="s">
        <v>44</v>
      </c>
      <c r="J68" s="41"/>
      <c r="K68" s="15" t="s">
        <v>44</v>
      </c>
      <c r="L68" s="42"/>
    </row>
    <row r="69" spans="1:12" x14ac:dyDescent="0.25">
      <c r="A69" s="12"/>
      <c r="B69" s="13" t="s">
        <v>48</v>
      </c>
      <c r="C69" s="13"/>
      <c r="D69" s="41">
        <v>27400</v>
      </c>
      <c r="E69" s="41"/>
      <c r="F69" s="41"/>
      <c r="G69" s="41"/>
      <c r="H69" s="41"/>
      <c r="I69" s="41"/>
      <c r="J69" s="41"/>
      <c r="K69" s="41"/>
      <c r="L69" s="42"/>
    </row>
    <row r="70" spans="1:12" x14ac:dyDescent="0.25">
      <c r="A70" s="12"/>
      <c r="B70" s="13" t="s">
        <v>87</v>
      </c>
      <c r="C70" s="13"/>
      <c r="D70" s="41">
        <f>170600-29000</f>
        <v>141600</v>
      </c>
      <c r="E70" s="41"/>
      <c r="F70" s="41"/>
      <c r="G70" s="41"/>
      <c r="H70" s="41"/>
      <c r="I70" s="41"/>
      <c r="J70" s="41"/>
      <c r="K70" s="41"/>
      <c r="L70" s="42"/>
    </row>
    <row r="71" spans="1:12" x14ac:dyDescent="0.25">
      <c r="A71" s="12"/>
      <c r="B71" s="13" t="s">
        <v>88</v>
      </c>
      <c r="C71" s="13"/>
      <c r="D71" s="41">
        <v>29000</v>
      </c>
      <c r="E71" s="41"/>
      <c r="F71" s="41"/>
      <c r="G71" s="41"/>
      <c r="H71" s="41"/>
      <c r="I71" s="41"/>
      <c r="J71" s="41"/>
      <c r="K71" s="41"/>
      <c r="L71" s="42"/>
    </row>
    <row r="72" spans="1:12" x14ac:dyDescent="0.25">
      <c r="A72" s="12"/>
      <c r="B72" s="13" t="s">
        <v>49</v>
      </c>
      <c r="C72" s="13"/>
      <c r="D72" s="41">
        <v>28000</v>
      </c>
      <c r="E72" s="41"/>
      <c r="F72" s="41"/>
      <c r="G72" s="41"/>
      <c r="H72" s="41"/>
      <c r="I72" s="41"/>
      <c r="J72" s="41"/>
      <c r="K72" s="41"/>
      <c r="L72" s="42"/>
    </row>
    <row r="73" spans="1:12" x14ac:dyDescent="0.25">
      <c r="A73" s="12"/>
      <c r="B73" s="13" t="s">
        <v>107</v>
      </c>
      <c r="C73" s="13"/>
      <c r="D73" s="41">
        <f>10250+800+1750</f>
        <v>12800</v>
      </c>
      <c r="E73" s="41"/>
      <c r="F73" s="41"/>
      <c r="G73" s="41"/>
      <c r="H73" s="41"/>
      <c r="I73" s="41"/>
      <c r="J73" s="41"/>
      <c r="K73" s="41"/>
      <c r="L73" s="42"/>
    </row>
    <row r="74" spans="1:12" x14ac:dyDescent="0.25">
      <c r="A74" s="12"/>
      <c r="B74" s="13" t="s">
        <v>50</v>
      </c>
      <c r="C74" s="13"/>
      <c r="D74" s="41">
        <f>25000+5000+12000</f>
        <v>42000</v>
      </c>
      <c r="E74" s="41"/>
      <c r="F74" s="41"/>
      <c r="G74" s="41"/>
      <c r="H74" s="41"/>
      <c r="I74" s="41"/>
      <c r="J74" s="41"/>
      <c r="K74" s="41"/>
      <c r="L74" s="42"/>
    </row>
    <row r="75" spans="1:12" x14ac:dyDescent="0.25">
      <c r="A75" s="12"/>
      <c r="B75" s="13" t="s">
        <v>51</v>
      </c>
      <c r="C75" s="13"/>
      <c r="D75" s="41">
        <f>10250+800+1750</f>
        <v>12800</v>
      </c>
      <c r="E75" s="41"/>
      <c r="F75" s="41"/>
      <c r="G75" s="41"/>
      <c r="H75" s="41"/>
      <c r="I75" s="41"/>
      <c r="J75" s="41"/>
      <c r="K75" s="41"/>
      <c r="L75" s="42"/>
    </row>
    <row r="76" spans="1:12" x14ac:dyDescent="0.25">
      <c r="A76" s="12"/>
      <c r="B76" s="13" t="s">
        <v>52</v>
      </c>
      <c r="C76" s="13"/>
      <c r="D76" s="41">
        <f>19000+2000+315500-50000+12500</f>
        <v>299000</v>
      </c>
      <c r="E76" s="41"/>
      <c r="F76" s="41"/>
      <c r="G76" s="41"/>
      <c r="H76" s="41"/>
      <c r="I76" s="41"/>
      <c r="J76" s="41"/>
      <c r="K76" s="41"/>
      <c r="L76" s="42"/>
    </row>
    <row r="77" spans="1:12" x14ac:dyDescent="0.25">
      <c r="A77" s="12"/>
      <c r="B77" s="13" t="s">
        <v>53</v>
      </c>
      <c r="C77" s="13"/>
      <c r="D77" s="41">
        <v>50000</v>
      </c>
      <c r="E77" s="41"/>
      <c r="F77" s="41"/>
      <c r="G77" s="41"/>
      <c r="H77" s="41"/>
      <c r="I77" s="41"/>
      <c r="J77" s="41"/>
      <c r="K77" s="41"/>
      <c r="L77" s="42"/>
    </row>
    <row r="78" spans="1:12" x14ac:dyDescent="0.25">
      <c r="A78" s="12"/>
      <c r="B78" s="13" t="s">
        <v>54</v>
      </c>
      <c r="C78" s="13"/>
      <c r="D78" s="41">
        <f>67500+510000+25000+177000+18000+62000+169000+110000+2000+5200+9000</f>
        <v>1154700</v>
      </c>
      <c r="E78" s="41"/>
      <c r="F78" s="41"/>
      <c r="G78" s="41"/>
      <c r="H78" s="41"/>
      <c r="I78" s="41"/>
      <c r="J78" s="41"/>
      <c r="K78" s="41"/>
      <c r="L78" s="42"/>
    </row>
    <row r="79" spans="1:12" x14ac:dyDescent="0.25">
      <c r="A79" s="12"/>
      <c r="B79" s="13" t="s">
        <v>55</v>
      </c>
      <c r="C79" s="13"/>
      <c r="D79" s="41">
        <f>8000+2000+25000+250+20000+50000+2000+8000+7500+35000+5000+500+300+2500+7000+60000+600+4500+1200+700+1000+3000+35000+99000</f>
        <v>378050</v>
      </c>
      <c r="E79" s="41"/>
      <c r="F79" s="41"/>
      <c r="G79" s="41"/>
      <c r="H79" s="41"/>
      <c r="I79" s="41"/>
      <c r="J79" s="41"/>
      <c r="K79" s="41"/>
      <c r="L79" s="42"/>
    </row>
    <row r="80" spans="1:12" x14ac:dyDescent="0.25">
      <c r="A80" s="12"/>
      <c r="B80" s="49" t="s">
        <v>112</v>
      </c>
      <c r="C80" s="13"/>
      <c r="D80" s="41">
        <v>10000</v>
      </c>
      <c r="E80" s="41"/>
      <c r="F80" s="41"/>
      <c r="G80" s="41"/>
      <c r="H80" s="41"/>
      <c r="I80" s="41"/>
      <c r="J80" s="41"/>
      <c r="K80" s="41"/>
      <c r="L80" s="42"/>
    </row>
    <row r="81" spans="1:12" x14ac:dyDescent="0.25">
      <c r="A81" s="12"/>
      <c r="B81" s="13" t="s">
        <v>110</v>
      </c>
      <c r="C81" s="13"/>
      <c r="D81" s="41">
        <v>48000</v>
      </c>
      <c r="E81" s="41"/>
      <c r="F81" s="41"/>
      <c r="G81" s="41"/>
      <c r="H81" s="41"/>
      <c r="I81" s="41"/>
      <c r="J81" s="41"/>
      <c r="K81" s="41"/>
      <c r="L81" s="42"/>
    </row>
    <row r="82" spans="1:12" x14ac:dyDescent="0.25">
      <c r="A82" s="12"/>
      <c r="B82" s="13" t="s">
        <v>56</v>
      </c>
      <c r="C82" s="13"/>
      <c r="D82" s="41">
        <f>63500+490000+50000+75000+13000+3850+2100+54000+200000+82000</f>
        <v>1033450</v>
      </c>
      <c r="E82" s="41"/>
      <c r="F82" s="41"/>
      <c r="G82" s="41"/>
      <c r="H82" s="41"/>
      <c r="I82" s="41"/>
      <c r="J82" s="41"/>
      <c r="K82" s="41"/>
      <c r="L82" s="42"/>
    </row>
    <row r="83" spans="1:12" x14ac:dyDescent="0.25">
      <c r="A83" s="12"/>
      <c r="B83" s="13" t="s">
        <v>57</v>
      </c>
      <c r="C83" s="13"/>
      <c r="D83" s="41">
        <f>5000+14000+28000+1000+5000+10000+2500+5000+5000+500+5000+30000+4000+33000</f>
        <v>148000</v>
      </c>
      <c r="E83" s="41"/>
      <c r="F83" s="41"/>
      <c r="G83" s="41"/>
      <c r="H83" s="41"/>
      <c r="I83" s="41"/>
      <c r="J83" s="41"/>
      <c r="K83" s="41"/>
      <c r="L83" s="42"/>
    </row>
    <row r="84" spans="1:12" hidden="1" x14ac:dyDescent="0.25">
      <c r="A84" s="12"/>
      <c r="B84" s="13" t="s">
        <v>58</v>
      </c>
      <c r="C84" s="13"/>
      <c r="D84" s="41"/>
      <c r="E84" s="41"/>
      <c r="F84" s="41"/>
      <c r="G84" s="41"/>
      <c r="H84" s="41"/>
      <c r="I84" s="41"/>
      <c r="J84" s="41"/>
      <c r="K84" s="41"/>
      <c r="L84" s="42"/>
    </row>
    <row r="85" spans="1:12" x14ac:dyDescent="0.25">
      <c r="A85" s="12"/>
      <c r="B85" s="13" t="s">
        <v>59</v>
      </c>
      <c r="C85" s="13"/>
      <c r="D85" s="41">
        <v>58231</v>
      </c>
      <c r="E85" s="41"/>
      <c r="F85" s="41"/>
      <c r="G85" s="41"/>
      <c r="H85" s="41"/>
      <c r="I85" s="41"/>
      <c r="J85" s="41"/>
      <c r="K85" s="41"/>
      <c r="L85" s="42"/>
    </row>
    <row r="86" spans="1:12" x14ac:dyDescent="0.25">
      <c r="A86" s="12"/>
      <c r="B86" s="13" t="s">
        <v>60</v>
      </c>
      <c r="C86" s="13"/>
      <c r="D86" s="41">
        <f>36100+2800+80000+6200+21200+13500</f>
        <v>159800</v>
      </c>
      <c r="E86" s="41"/>
      <c r="F86" s="41"/>
      <c r="G86" s="41"/>
      <c r="H86" s="41"/>
      <c r="I86" s="41"/>
      <c r="J86" s="41"/>
      <c r="K86" s="41"/>
      <c r="L86" s="42"/>
    </row>
    <row r="87" spans="1:12" x14ac:dyDescent="0.25">
      <c r="A87" s="12"/>
      <c r="B87" s="13" t="s">
        <v>61</v>
      </c>
      <c r="C87" s="13"/>
      <c r="D87" s="41">
        <f>800</f>
        <v>800</v>
      </c>
      <c r="E87" s="41"/>
      <c r="F87" s="41"/>
      <c r="G87" s="41"/>
      <c r="H87" s="41"/>
      <c r="I87" s="41"/>
      <c r="J87" s="41"/>
      <c r="K87" s="41"/>
      <c r="L87" s="42"/>
    </row>
    <row r="88" spans="1:12" x14ac:dyDescent="0.25">
      <c r="A88" s="12"/>
      <c r="B88" s="13" t="s">
        <v>103</v>
      </c>
      <c r="C88" s="13"/>
      <c r="D88" s="41"/>
      <c r="E88" s="41"/>
      <c r="F88" s="41"/>
      <c r="G88" s="41"/>
      <c r="H88" s="41"/>
      <c r="I88" s="41"/>
      <c r="J88" s="41"/>
      <c r="K88" s="41"/>
      <c r="L88" s="42">
        <v>175</v>
      </c>
    </row>
    <row r="89" spans="1:12" x14ac:dyDescent="0.25">
      <c r="A89" s="12"/>
      <c r="B89" s="13" t="s">
        <v>62</v>
      </c>
      <c r="C89" s="13"/>
      <c r="D89" s="41"/>
      <c r="E89" s="41"/>
      <c r="F89" s="41"/>
      <c r="G89" s="41"/>
      <c r="H89" s="41"/>
      <c r="I89" s="41"/>
      <c r="J89" s="41">
        <f>121030+46550+33000+155000+61000+377000+45000+3100+15000+7500+36750+3100+18250+248475</f>
        <v>1170755</v>
      </c>
      <c r="K89" s="41"/>
      <c r="L89" s="42"/>
    </row>
    <row r="90" spans="1:12" x14ac:dyDescent="0.25">
      <c r="A90" s="12"/>
      <c r="B90" s="13" t="s">
        <v>63</v>
      </c>
      <c r="C90" s="13"/>
      <c r="D90" s="41"/>
      <c r="E90" s="41"/>
      <c r="F90" s="41"/>
      <c r="G90" s="41"/>
      <c r="H90" s="41"/>
      <c r="I90" s="41"/>
      <c r="J90" s="41">
        <f>465000+5806535+53000+85000+50000+30000+300000+50000+25000+10000+3000+15000+500+58400+84000+50000+11000+1500+38500+60000+2500</f>
        <v>7198935</v>
      </c>
      <c r="K90" s="41"/>
      <c r="L90" s="42"/>
    </row>
    <row r="91" spans="1:12" x14ac:dyDescent="0.25">
      <c r="A91" s="12"/>
      <c r="B91" s="13" t="s">
        <v>64</v>
      </c>
      <c r="C91" s="13"/>
      <c r="D91" s="41"/>
      <c r="E91" s="41"/>
      <c r="F91" s="41"/>
      <c r="G91" s="41"/>
      <c r="H91" s="41"/>
      <c r="I91" s="41"/>
      <c r="J91" s="41">
        <f>8645+9100+56200+7700+69800+12000+35000+1100+5100+3000+13000+1100+3050+58775</f>
        <v>283570</v>
      </c>
      <c r="K91" s="41"/>
      <c r="L91" s="42"/>
    </row>
    <row r="92" spans="1:12" x14ac:dyDescent="0.25">
      <c r="A92" s="12"/>
      <c r="B92" s="13" t="s">
        <v>65</v>
      </c>
      <c r="C92" s="13"/>
      <c r="D92" s="41"/>
      <c r="E92" s="41"/>
      <c r="F92" s="41"/>
      <c r="G92" s="41"/>
      <c r="H92" s="41"/>
      <c r="I92" s="41"/>
      <c r="J92" s="41">
        <f>18000+2000+6000+2000+215100+19000+1500+3000+4200+8000+20000+1200+1200+3000+25600+900</f>
        <v>330700</v>
      </c>
      <c r="K92" s="41"/>
      <c r="L92" s="42"/>
    </row>
    <row r="93" spans="1:12" x14ac:dyDescent="0.25">
      <c r="A93" s="12"/>
      <c r="B93" s="13" t="s">
        <v>66</v>
      </c>
      <c r="C93" s="13"/>
      <c r="D93" s="41"/>
      <c r="E93" s="41"/>
      <c r="F93" s="41"/>
      <c r="G93" s="41"/>
      <c r="H93" s="41"/>
      <c r="I93" s="41"/>
      <c r="J93" s="41">
        <f>17290+346900+4400+25000+7000+28000+19000+10000+2900+14000+7500+34300+2900+6100+105825</f>
        <v>631115</v>
      </c>
      <c r="K93" s="41"/>
      <c r="L93" s="42"/>
    </row>
    <row r="94" spans="1:12" x14ac:dyDescent="0.25">
      <c r="A94" s="12"/>
      <c r="B94" s="13" t="s">
        <v>67</v>
      </c>
      <c r="C94" s="13"/>
      <c r="D94" s="41"/>
      <c r="E94" s="41"/>
      <c r="F94" s="41"/>
      <c r="G94" s="41"/>
      <c r="H94" s="41"/>
      <c r="I94" s="41"/>
      <c r="J94" s="41">
        <f>76000+4000+13000+1000+6000+1500+53500+3000+20000+3500+6000+150000</f>
        <v>337500</v>
      </c>
      <c r="K94" s="41"/>
      <c r="L94" s="42"/>
    </row>
    <row r="95" spans="1:12" x14ac:dyDescent="0.25">
      <c r="A95" s="12"/>
      <c r="B95" s="13" t="s">
        <v>68</v>
      </c>
      <c r="C95" s="13"/>
      <c r="D95" s="41"/>
      <c r="E95" s="41"/>
      <c r="F95" s="41"/>
      <c r="G95" s="41"/>
      <c r="H95" s="41"/>
      <c r="I95" s="41"/>
      <c r="J95" s="41">
        <f>17290+6600+42500+15750+19500+65000+13000+67000+21000+28000+97000+40000+6100+105825</f>
        <v>544565</v>
      </c>
      <c r="K95" s="41"/>
      <c r="L95" s="42"/>
    </row>
    <row r="96" spans="1:12" x14ac:dyDescent="0.25">
      <c r="A96" s="12"/>
      <c r="B96" s="13" t="s">
        <v>69</v>
      </c>
      <c r="C96" s="13"/>
      <c r="D96" s="41"/>
      <c r="E96" s="41"/>
      <c r="F96" s="41"/>
      <c r="G96" s="41"/>
      <c r="H96" s="41"/>
      <c r="I96" s="41"/>
      <c r="J96" s="41">
        <f>20000+18000+15000+5000+25000+70000+3000+6000+1000+197200+800000+20000+1200+4000+200500</f>
        <v>1385900</v>
      </c>
      <c r="K96" s="41"/>
      <c r="L96" s="42"/>
    </row>
    <row r="97" spans="1:14" x14ac:dyDescent="0.25">
      <c r="A97" s="12"/>
      <c r="B97" s="13" t="s">
        <v>72</v>
      </c>
      <c r="C97" s="13"/>
      <c r="D97" s="41"/>
      <c r="E97" s="41"/>
      <c r="F97" s="41"/>
      <c r="G97" s="41"/>
      <c r="H97" s="41"/>
      <c r="I97" s="41"/>
      <c r="J97" s="41">
        <f>115000+9000+41028+20000</f>
        <v>185028</v>
      </c>
      <c r="K97" s="41"/>
      <c r="L97" s="42"/>
    </row>
    <row r="98" spans="1:14" x14ac:dyDescent="0.25">
      <c r="A98" s="12"/>
      <c r="B98" s="13" t="s">
        <v>70</v>
      </c>
      <c r="C98" s="13"/>
      <c r="D98" s="41"/>
      <c r="E98" s="41"/>
      <c r="F98" s="41"/>
      <c r="G98" s="41"/>
      <c r="H98" s="41"/>
      <c r="I98" s="41"/>
      <c r="J98" s="41">
        <f>1500+6000+6000+4000+3000+2500+3000+1000+1000+1000</f>
        <v>29000</v>
      </c>
      <c r="K98" s="41"/>
      <c r="L98" s="42"/>
    </row>
    <row r="99" spans="1:14" x14ac:dyDescent="0.25">
      <c r="A99" s="12"/>
      <c r="B99" s="13" t="s">
        <v>71</v>
      </c>
      <c r="C99" s="13"/>
      <c r="D99" s="41"/>
      <c r="E99" s="41"/>
      <c r="F99" s="41">
        <v>71200</v>
      </c>
      <c r="G99" s="41"/>
      <c r="H99" s="41"/>
      <c r="I99" s="41"/>
      <c r="J99" s="41"/>
      <c r="K99" s="41"/>
      <c r="L99" s="42"/>
    </row>
    <row r="100" spans="1:14" x14ac:dyDescent="0.25">
      <c r="A100" s="12"/>
      <c r="B100" s="13" t="s">
        <v>73</v>
      </c>
      <c r="C100" s="13"/>
      <c r="D100" s="41"/>
      <c r="E100" s="41"/>
      <c r="F100" s="41">
        <v>138700</v>
      </c>
      <c r="G100" s="41"/>
      <c r="H100" s="41"/>
      <c r="I100" s="41"/>
      <c r="J100" s="41"/>
      <c r="K100" s="41"/>
      <c r="L100" s="42"/>
    </row>
    <row r="101" spans="1:14" x14ac:dyDescent="0.25">
      <c r="A101" s="12"/>
      <c r="B101" s="13" t="s">
        <v>74</v>
      </c>
      <c r="C101" s="13"/>
      <c r="D101" s="41"/>
      <c r="E101" s="41"/>
      <c r="F101" s="41">
        <v>1504636</v>
      </c>
      <c r="G101" s="41"/>
      <c r="H101" s="41"/>
      <c r="I101" s="41"/>
      <c r="J101" s="41"/>
      <c r="K101" s="41"/>
      <c r="L101" s="42"/>
    </row>
    <row r="102" spans="1:14" hidden="1" x14ac:dyDescent="0.25">
      <c r="A102" s="12"/>
      <c r="B102" s="13" t="s">
        <v>75</v>
      </c>
      <c r="C102" s="13"/>
      <c r="D102" s="41"/>
      <c r="E102" s="41"/>
      <c r="F102" s="41"/>
      <c r="G102" s="41"/>
      <c r="H102" s="41"/>
      <c r="I102" s="41"/>
      <c r="J102" s="41"/>
      <c r="K102" s="41"/>
      <c r="L102" s="42"/>
    </row>
    <row r="103" spans="1:14" hidden="1" x14ac:dyDescent="0.25">
      <c r="A103" s="12"/>
      <c r="B103" s="13" t="s">
        <v>76</v>
      </c>
      <c r="C103" s="13"/>
      <c r="D103" s="41"/>
      <c r="E103" s="41"/>
      <c r="F103" s="41"/>
      <c r="G103" s="41"/>
      <c r="H103" s="41"/>
      <c r="I103" s="41"/>
      <c r="J103" s="41"/>
      <c r="K103" s="41"/>
      <c r="L103" s="42"/>
    </row>
    <row r="104" spans="1:14" x14ac:dyDescent="0.25">
      <c r="A104" s="12"/>
      <c r="B104" s="13" t="s">
        <v>77</v>
      </c>
      <c r="C104" s="13"/>
      <c r="D104" s="41">
        <f>62000+4800+33000+13500</f>
        <v>113300</v>
      </c>
      <c r="E104" s="41"/>
      <c r="F104" s="41"/>
      <c r="G104" s="41"/>
      <c r="H104" s="41"/>
      <c r="I104" s="41"/>
      <c r="J104" s="41"/>
      <c r="K104" s="41"/>
      <c r="L104" s="42"/>
    </row>
    <row r="105" spans="1:14" x14ac:dyDescent="0.25">
      <c r="A105" s="12"/>
      <c r="B105" s="13" t="s">
        <v>78</v>
      </c>
      <c r="C105" s="13"/>
      <c r="D105" s="41">
        <f>4500+35000+5000+2000+5000+20000</f>
        <v>71500</v>
      </c>
      <c r="E105" s="41"/>
      <c r="F105" s="41"/>
      <c r="G105" s="41"/>
      <c r="H105" s="41"/>
      <c r="I105" s="41"/>
      <c r="J105" s="41"/>
      <c r="K105" s="41"/>
      <c r="L105" s="42"/>
    </row>
    <row r="106" spans="1:14" x14ac:dyDescent="0.25">
      <c r="A106" s="12"/>
      <c r="B106" s="13" t="s">
        <v>79</v>
      </c>
      <c r="C106" s="13"/>
      <c r="D106" s="41">
        <v>640000</v>
      </c>
      <c r="E106" s="41"/>
      <c r="F106" s="41"/>
      <c r="G106" s="41"/>
      <c r="H106" s="41"/>
      <c r="I106" s="41"/>
      <c r="J106" s="41"/>
      <c r="K106" s="41"/>
      <c r="L106" s="42"/>
    </row>
    <row r="107" spans="1:14" x14ac:dyDescent="0.25">
      <c r="A107" s="12"/>
      <c r="B107" s="13" t="s">
        <v>80</v>
      </c>
      <c r="C107" s="13"/>
      <c r="D107" s="41"/>
      <c r="E107" s="41"/>
      <c r="F107" s="41"/>
      <c r="G107" s="41"/>
      <c r="H107" s="41"/>
      <c r="I107" s="41"/>
      <c r="J107" s="41">
        <v>621204</v>
      </c>
      <c r="K107" s="41"/>
      <c r="L107" s="42"/>
    </row>
    <row r="108" spans="1:14" x14ac:dyDescent="0.25">
      <c r="A108" s="12"/>
      <c r="B108" s="13" t="s">
        <v>81</v>
      </c>
      <c r="C108" s="13"/>
      <c r="D108" s="5"/>
      <c r="E108" s="41"/>
      <c r="F108" s="5"/>
      <c r="G108" s="41"/>
      <c r="H108" s="5"/>
      <c r="I108" s="41"/>
      <c r="J108" s="5">
        <f>20000+5000+20000</f>
        <v>45000</v>
      </c>
      <c r="K108" s="41"/>
      <c r="L108" s="43"/>
    </row>
    <row r="109" spans="1:14" ht="9.9499999999999993" customHeight="1" x14ac:dyDescent="0.25">
      <c r="A109" s="12"/>
      <c r="B109" s="13"/>
      <c r="C109" s="13"/>
      <c r="D109" s="35"/>
      <c r="E109" s="35"/>
      <c r="F109" s="35"/>
      <c r="G109" s="35"/>
      <c r="H109" s="35"/>
      <c r="I109" s="35"/>
      <c r="J109" s="35"/>
      <c r="K109" s="35"/>
      <c r="L109" s="36"/>
    </row>
    <row r="110" spans="1:14" s="2" customFormat="1" x14ac:dyDescent="0.25">
      <c r="A110" s="37"/>
      <c r="B110" s="15" t="s">
        <v>83</v>
      </c>
      <c r="C110" s="15"/>
      <c r="D110" s="41">
        <f>SUM(D68:D108)</f>
        <v>4614431</v>
      </c>
      <c r="E110" s="41"/>
      <c r="F110" s="41">
        <f>SUM(F68:F108)</f>
        <v>1714536</v>
      </c>
      <c r="G110" s="41"/>
      <c r="H110" s="41">
        <f>SUM(H68:H108)</f>
        <v>0</v>
      </c>
      <c r="I110" s="41"/>
      <c r="J110" s="41">
        <f>SUM(J68:J108)</f>
        <v>12763272</v>
      </c>
      <c r="K110" s="41"/>
      <c r="L110" s="42">
        <f>SUM(L68:L108)</f>
        <v>175</v>
      </c>
      <c r="N110" s="45"/>
    </row>
    <row r="111" spans="1:14" s="2" customFormat="1" ht="9.9499999999999993" customHeight="1" x14ac:dyDescent="0.25">
      <c r="A111" s="37"/>
      <c r="B111" s="15"/>
      <c r="C111" s="15"/>
      <c r="D111" s="41"/>
      <c r="E111" s="41"/>
      <c r="F111" s="41"/>
      <c r="G111" s="41"/>
      <c r="H111" s="41"/>
      <c r="I111" s="41"/>
      <c r="J111" s="41"/>
      <c r="K111" s="41"/>
      <c r="L111" s="42"/>
    </row>
    <row r="112" spans="1:14" s="2" customFormat="1" x14ac:dyDescent="0.25">
      <c r="A112" s="37" t="s">
        <v>84</v>
      </c>
      <c r="B112" s="15"/>
      <c r="C112" s="15"/>
      <c r="D112" s="5">
        <f>D65-D110</f>
        <v>0</v>
      </c>
      <c r="E112" s="15"/>
      <c r="F112" s="5">
        <f>F65-F110</f>
        <v>56643</v>
      </c>
      <c r="G112" s="15"/>
      <c r="H112" s="5">
        <v>0</v>
      </c>
      <c r="I112" s="15"/>
      <c r="J112" s="5">
        <f>J65-J110</f>
        <v>0</v>
      </c>
      <c r="K112" s="15"/>
      <c r="L112" s="43">
        <v>2065</v>
      </c>
    </row>
    <row r="113" spans="1:12" s="2" customFormat="1" ht="15.75" thickBot="1" x14ac:dyDescent="0.3">
      <c r="A113" s="37"/>
      <c r="B113" s="15"/>
      <c r="C113" s="15"/>
      <c r="D113" s="41"/>
      <c r="E113" s="41"/>
      <c r="F113" s="41"/>
      <c r="G113" s="41"/>
      <c r="H113" s="41"/>
      <c r="I113" s="41"/>
      <c r="J113" s="41"/>
      <c r="K113" s="41"/>
      <c r="L113" s="42"/>
    </row>
    <row r="114" spans="1:12" s="2" customFormat="1" ht="15.75" thickBot="1" x14ac:dyDescent="0.3">
      <c r="A114" s="23" t="s">
        <v>95</v>
      </c>
      <c r="B114" s="24"/>
      <c r="C114" s="24" t="s">
        <v>44</v>
      </c>
      <c r="D114" s="25">
        <f>D112+D110</f>
        <v>4614431</v>
      </c>
      <c r="E114" s="24" t="s">
        <v>44</v>
      </c>
      <c r="F114" s="25">
        <f>F112+F110</f>
        <v>1771179</v>
      </c>
      <c r="G114" s="24" t="s">
        <v>44</v>
      </c>
      <c r="H114" s="25">
        <f>H112+H110</f>
        <v>0</v>
      </c>
      <c r="I114" s="24" t="s">
        <v>44</v>
      </c>
      <c r="J114" s="25">
        <f>J112+J110</f>
        <v>12763272</v>
      </c>
      <c r="K114" s="24" t="s">
        <v>44</v>
      </c>
      <c r="L114" s="26">
        <f>L112+L110</f>
        <v>2240</v>
      </c>
    </row>
    <row r="115" spans="1:12" ht="15.75" thickBot="1" x14ac:dyDescent="0.3">
      <c r="A115" s="27" t="s">
        <v>109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8"/>
    </row>
    <row r="116" spans="1:12" x14ac:dyDescent="0.25"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D117" s="1"/>
      <c r="E117" s="1"/>
      <c r="F117" s="1"/>
      <c r="G117" s="1"/>
      <c r="H117" s="1"/>
      <c r="I117" s="1"/>
      <c r="J117" s="1"/>
      <c r="K117" s="1"/>
      <c r="L117" s="1"/>
    </row>
  </sheetData>
  <sheetProtection sheet="1" objects="1" scenarios="1" selectLockedCells="1" selectUnlockedCells="1"/>
  <printOptions horizontalCentered="1" verticalCentered="1" gridLines="1"/>
  <pageMargins left="0.7" right="0.7" top="0" bottom="0" header="0" footer="0"/>
  <pageSetup paperSize="5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Budget - City of Starke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Nathan</cp:lastModifiedBy>
  <cp:lastPrinted>2018-08-21T17:15:53Z</cp:lastPrinted>
  <dcterms:created xsi:type="dcterms:W3CDTF">2012-09-04T13:44:49Z</dcterms:created>
  <dcterms:modified xsi:type="dcterms:W3CDTF">2019-05-16T22:55:01Z</dcterms:modified>
</cp:coreProperties>
</file>